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CD\HEAT\PROCESSES - INTERNAL\Benefit Calculation Spreadsheets\1 - FY26\Eff 10.1.25 - reduced by $50 - changed to $250\"/>
    </mc:Choice>
  </mc:AlternateContent>
  <xr:revisionPtr revIDLastSave="0" documentId="13_ncr:1_{EA71912D-D191-4CBB-A3F6-E8E8E66F550E}" xr6:coauthVersionLast="47" xr6:coauthVersionMax="47" xr10:uidLastSave="{00000000-0000-0000-0000-000000000000}"/>
  <workbookProtection workbookAlgorithmName="SHA-512" workbookHashValue="9ztDzDmcglme7PdEhyNmYTKkH6gtXMC7h62JRLKFYmNaIraPTSBZw+BSdfnGuRIzTKd8xAjNW+qEa1iBVn3SSw==" workbookSaltValue="1nghENsbKIyRoai94BUpJg==" workbookSpinCount="100000" lockStructure="1"/>
  <bookViews>
    <workbookView xWindow="-120" yWindow="-120" windowWidth="29040" windowHeight="15720" xr2:uid="{00000000-000D-0000-FFFF-FFFF00000000}"/>
  </bookViews>
  <sheets>
    <sheet name="BENEFIT" sheetId="1" r:id="rId1"/>
    <sheet name="Sheet2" sheetId="2" r:id="rId2"/>
  </sheets>
  <definedNames>
    <definedName name="_xlnm.Print_Area" localSheetId="0">BENEFIT!$A$1:$B$67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8" i="1"/>
  <c r="B11" i="1" s="1"/>
  <c r="B14" i="1" s="1"/>
  <c r="B29" i="1"/>
  <c r="B30" i="1" l="1"/>
  <c r="B31" i="1" s="1"/>
  <c r="B32" i="1" s="1"/>
  <c r="B16" i="1"/>
  <c r="B17" i="1" s="1"/>
  <c r="B19" i="1" l="1"/>
  <c r="B36" i="1" l="1"/>
  <c r="B39" i="1"/>
  <c r="B33" i="1"/>
  <c r="B41" i="1" l="1"/>
</calcChain>
</file>

<file path=xl/sharedStrings.xml><?xml version="1.0" encoding="utf-8"?>
<sst xmlns="http://schemas.openxmlformats.org/spreadsheetml/2006/main" count="68" uniqueCount="53">
  <si>
    <t>Total Net Income</t>
  </si>
  <si>
    <t>100% of Poverty</t>
  </si>
  <si>
    <t>Energy Burden (Maximum 25)</t>
  </si>
  <si>
    <t>Mulitiply by 10</t>
  </si>
  <si>
    <t>Convert B10 to whole number</t>
  </si>
  <si>
    <t>Dwelling Standard Energy Cost</t>
  </si>
  <si>
    <t>Household Size</t>
  </si>
  <si>
    <t>Section 1:  Income Formula for Family Poverty Level</t>
  </si>
  <si>
    <t>Calculation</t>
  </si>
  <si>
    <t>TOTAL INCOME FORMULA</t>
  </si>
  <si>
    <t>Section 2:  Energy Burden</t>
  </si>
  <si>
    <t>ENERGY BURDEN AMOUNT</t>
  </si>
  <si>
    <t>Section 3:  Target Group (if applicable)</t>
  </si>
  <si>
    <t>TARGET GROUP CREDIT</t>
  </si>
  <si>
    <t>PROPANE CREDIT</t>
  </si>
  <si>
    <t>Section 4:  Propane Benefit (if applicable)</t>
  </si>
  <si>
    <t>Note:  Manually enter data into fields highlighted in blue</t>
  </si>
  <si>
    <t>GROSS UNEARNED INCOME</t>
  </si>
  <si>
    <t>HEAT SOURCE</t>
  </si>
  <si>
    <t>DWELLING TYPE</t>
  </si>
  <si>
    <t>HH SIZE</t>
  </si>
  <si>
    <t>FUEL TYPE</t>
  </si>
  <si>
    <t xml:space="preserve">HOUSE </t>
  </si>
  <si>
    <t>PROPANE</t>
  </si>
  <si>
    <t>OIL</t>
  </si>
  <si>
    <t>ELECTRICITY</t>
  </si>
  <si>
    <t>COAL/STEAM</t>
  </si>
  <si>
    <t>WOOD</t>
  </si>
  <si>
    <t>Divide Energy Cost  by Total Net Income</t>
  </si>
  <si>
    <t>MOBILE HOME</t>
  </si>
  <si>
    <t>BASEMENT APARTMENT</t>
  </si>
  <si>
    <t>DUPLEX</t>
  </si>
  <si>
    <t>APARTMENT</t>
  </si>
  <si>
    <t>SM TRAILER</t>
  </si>
  <si>
    <t>GAS</t>
  </si>
  <si>
    <t>HOUSE</t>
  </si>
  <si>
    <t>CONDO</t>
  </si>
  <si>
    <t>TOWNHOUSE</t>
  </si>
  <si>
    <t>ELDERLY, DISABLED, CHILD UNDER 6</t>
  </si>
  <si>
    <t>PROPANE/OIL</t>
  </si>
  <si>
    <t>YES</t>
  </si>
  <si>
    <t>NO</t>
  </si>
  <si>
    <t>EXPENSES/DEDUCTIONS</t>
  </si>
  <si>
    <t>TOTAL INCOME</t>
  </si>
  <si>
    <r>
      <rPr>
        <b/>
        <u/>
        <sz val="11"/>
        <color theme="1"/>
        <rFont val="Calibri"/>
        <family val="2"/>
        <scheme val="minor"/>
      </rPr>
      <t>GROSS</t>
    </r>
    <r>
      <rPr>
        <b/>
        <sz val="11"/>
        <color theme="1"/>
        <rFont val="Calibri"/>
        <family val="2"/>
        <scheme val="minor"/>
      </rPr>
      <t xml:space="preserve"> EARNED INCOME</t>
    </r>
  </si>
  <si>
    <t>Section 5:  Total HEAT Benefit (B19+B33+B36+B39)</t>
  </si>
  <si>
    <t>APP #/NAME:</t>
  </si>
  <si>
    <t>20% disregard</t>
  </si>
  <si>
    <t>12345678 - JOHN DOE</t>
  </si>
  <si>
    <t>Federal Poverty Table effective 3/1/25 to 2/28/26</t>
  </si>
  <si>
    <t>Subtact from 250</t>
  </si>
  <si>
    <t>HEAT Benefit Formula - effective 10/1/25</t>
  </si>
  <si>
    <t>MAXIMUM: $800
MINIMUM: $140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</si>
</sst>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4" xfId="0" applyBorder="1" applyAlignment="1" applyProtection="1">
      <alignment wrapText="1"/>
      <protection hidden="1"/>
    </xf>
    <xf numFmtId="2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0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" fillId="0" borderId="0" xfId="0" applyFont="1" applyProtection="1">
      <protection hidden="1"/>
    </xf>
    <xf numFmtId="165" fontId="0" fillId="0" borderId="0" xfId="0" applyNumberForma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6" fillId="2" borderId="2" xfId="2" applyBorder="1" applyAlignment="1" applyProtection="1">
      <alignment wrapText="1"/>
      <protection hidden="1"/>
    </xf>
    <xf numFmtId="0" fontId="6" fillId="2" borderId="3" xfId="2" applyBorder="1" applyProtection="1">
      <protection hidden="1"/>
    </xf>
    <xf numFmtId="0" fontId="6" fillId="0" borderId="0" xfId="2" applyFill="1" applyBorder="1" applyProtection="1">
      <protection hidden="1"/>
    </xf>
    <xf numFmtId="0" fontId="8" fillId="0" borderId="0" xfId="0" applyFont="1" applyProtection="1">
      <protection hidden="1"/>
    </xf>
    <xf numFmtId="0" fontId="7" fillId="2" borderId="2" xfId="2" applyFont="1" applyBorder="1" applyProtection="1">
      <protection hidden="1"/>
    </xf>
    <xf numFmtId="0" fontId="7" fillId="2" borderId="2" xfId="2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7" fillId="2" borderId="7" xfId="2" applyFont="1" applyBorder="1" applyAlignment="1" applyProtection="1">
      <alignment wrapText="1"/>
      <protection hidden="1"/>
    </xf>
    <xf numFmtId="164" fontId="5" fillId="0" borderId="0" xfId="1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wrapText="1"/>
      <protection hidden="1"/>
    </xf>
    <xf numFmtId="0" fontId="0" fillId="0" borderId="1" xfId="0" applyBorder="1" applyProtection="1">
      <protection hidden="1"/>
    </xf>
    <xf numFmtId="2" fontId="1" fillId="0" borderId="0" xfId="0" applyNumberFormat="1" applyFont="1" applyProtection="1">
      <protection hidden="1"/>
    </xf>
    <xf numFmtId="165" fontId="5" fillId="0" borderId="0" xfId="1" applyNumberFormat="1" applyFont="1" applyFill="1" applyBorder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left" wrapText="1"/>
      <protection locked="0" hidden="1"/>
    </xf>
    <xf numFmtId="0" fontId="2" fillId="4" borderId="1" xfId="0" applyFont="1" applyFill="1" applyBorder="1" applyAlignment="1" applyProtection="1">
      <alignment vertical="center" wrapText="1"/>
      <protection locked="0" hidden="1"/>
    </xf>
    <xf numFmtId="0" fontId="0" fillId="4" borderId="1" xfId="0" applyFill="1" applyBorder="1" applyAlignment="1" applyProtection="1">
      <alignment horizontal="left"/>
      <protection locked="0" hidden="1"/>
    </xf>
    <xf numFmtId="165" fontId="0" fillId="4" borderId="1" xfId="0" applyNumberFormat="1" applyFill="1" applyBorder="1" applyProtection="1">
      <protection locked="0" hidden="1"/>
    </xf>
    <xf numFmtId="165" fontId="0" fillId="4" borderId="0" xfId="0" applyNumberFormat="1" applyFill="1" applyProtection="1">
      <protection hidden="1"/>
    </xf>
    <xf numFmtId="0" fontId="1" fillId="5" borderId="5" xfId="0" applyFont="1" applyFill="1" applyBorder="1" applyAlignment="1" applyProtection="1">
      <alignment wrapText="1"/>
      <protection hidden="1"/>
    </xf>
    <xf numFmtId="1" fontId="1" fillId="5" borderId="6" xfId="0" applyNumberFormat="1" applyFont="1" applyFill="1" applyBorder="1" applyProtection="1">
      <protection hidden="1"/>
    </xf>
    <xf numFmtId="0" fontId="9" fillId="5" borderId="5" xfId="0" applyFont="1" applyFill="1" applyBorder="1" applyProtection="1">
      <protection hidden="1"/>
    </xf>
    <xf numFmtId="0" fontId="1" fillId="5" borderId="6" xfId="0" applyFont="1" applyFill="1" applyBorder="1" applyProtection="1">
      <protection hidden="1"/>
    </xf>
    <xf numFmtId="0" fontId="1" fillId="5" borderId="6" xfId="0" applyFont="1" applyFill="1" applyBorder="1" applyAlignment="1" applyProtection="1">
      <alignment wrapText="1"/>
      <protection hidden="1"/>
    </xf>
    <xf numFmtId="1" fontId="1" fillId="5" borderId="8" xfId="0" applyNumberFormat="1" applyFont="1" applyFill="1" applyBorder="1" applyProtection="1"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wrapText="1"/>
      <protection hidden="1"/>
    </xf>
    <xf numFmtId="164" fontId="0" fillId="5" borderId="1" xfId="1" applyNumberFormat="1" applyFont="1" applyFill="1" applyBorder="1" applyAlignment="1" applyProtection="1">
      <alignment horizontal="center"/>
      <protection hidden="1"/>
    </xf>
    <xf numFmtId="2" fontId="0" fillId="0" borderId="1" xfId="0" applyNumberFormat="1" applyBorder="1" applyProtection="1">
      <protection hidden="1"/>
    </xf>
    <xf numFmtId="165" fontId="0" fillId="6" borderId="1" xfId="0" applyNumberFormat="1" applyFill="1" applyBorder="1" applyProtection="1">
      <protection hidden="1"/>
    </xf>
    <xf numFmtId="0" fontId="0" fillId="6" borderId="1" xfId="0" applyFill="1" applyBorder="1" applyProtection="1">
      <protection hidden="1"/>
    </xf>
    <xf numFmtId="1" fontId="0" fillId="6" borderId="1" xfId="0" applyNumberFormat="1" applyFill="1" applyBorder="1" applyProtection="1">
      <protection hidden="1"/>
    </xf>
    <xf numFmtId="0" fontId="11" fillId="4" borderId="0" xfId="0" applyFont="1" applyFill="1" applyAlignment="1" applyProtection="1">
      <alignment horizontal="center" wrapText="1"/>
      <protection hidden="1"/>
    </xf>
    <xf numFmtId="0" fontId="0" fillId="4" borderId="0" xfId="0" applyFill="1" applyAlignment="1">
      <alignment horizontal="center"/>
    </xf>
    <xf numFmtId="164" fontId="14" fillId="0" borderId="0" xfId="1" applyNumberFormat="1" applyFont="1" applyFill="1" applyBorder="1" applyAlignment="1" applyProtection="1">
      <alignment horizontal="left" wrapText="1"/>
      <protection hidden="1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485775</xdr:colOff>
      <xdr:row>0</xdr:row>
      <xdr:rowOff>161925</xdr:rowOff>
    </xdr:from>
    <xdr:to>
      <xdr:col>19</xdr:col>
      <xdr:colOff>161051</xdr:colOff>
      <xdr:row>12</xdr:row>
      <xdr:rowOff>75925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A163C-529D-4723-A66C-692DAF48E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0" y="161925"/>
          <a:ext cx="6990476" cy="22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533400</xdr:colOff>
      <xdr:row>13</xdr:row>
      <xdr:rowOff>66675</xdr:rowOff>
    </xdr:from>
    <xdr:to>
      <xdr:col>19</xdr:col>
      <xdr:colOff>200017</xdr:colOff>
      <xdr:row>24</xdr:row>
      <xdr:rowOff>171175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1264EE-6B2D-42C3-8E5F-288E22302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0225" y="2543175"/>
          <a:ext cx="6981817" cy="22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8"/>
  <sheetViews>
    <sheetView tabSelected="1" topLeftCell="A19" zoomScale="110" zoomScaleNormal="110" workbookViewId="0">
      <selection activeCell="G43" sqref="G43"/>
    </sheetView>
  </sheetViews>
  <sheetFormatPr defaultRowHeight="15" x14ac:dyDescent="0.25"/>
  <cols>
    <col min="1" max="1" width="51.85546875" style="1" bestFit="1" customWidth="1"/>
    <col min="2" max="2" width="17.42578125" bestFit="1" customWidth="1"/>
    <col min="3" max="3" width="13.140625" customWidth="1"/>
    <col min="4" max="4" width="26.7109375" customWidth="1"/>
    <col min="5" max="5" width="12.42578125" customWidth="1"/>
    <col min="6" max="6" width="12" customWidth="1"/>
    <col min="7" max="7" width="23.28515625" customWidth="1"/>
  </cols>
  <sheetData>
    <row r="1" spans="1:14" ht="32.25" customHeight="1" x14ac:dyDescent="0.3">
      <c r="A1" s="6" t="s">
        <v>51</v>
      </c>
      <c r="B1" s="7"/>
      <c r="C1" s="25" t="s">
        <v>46</v>
      </c>
      <c r="D1" s="30" t="s">
        <v>48</v>
      </c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40.5" customHeight="1" x14ac:dyDescent="0.3">
      <c r="A2" s="49" t="s">
        <v>16</v>
      </c>
      <c r="B2" s="50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8" t="s">
        <v>18</v>
      </c>
      <c r="B3" s="31" t="s">
        <v>23</v>
      </c>
      <c r="C3" s="9"/>
      <c r="D3" s="5"/>
      <c r="E3" s="5"/>
      <c r="F3" s="10"/>
      <c r="G3" s="5"/>
      <c r="H3" s="5"/>
      <c r="I3" s="5"/>
      <c r="J3" s="5"/>
      <c r="K3" s="5"/>
      <c r="L3" s="5"/>
      <c r="M3" s="5"/>
      <c r="N3" s="5"/>
    </row>
    <row r="4" spans="1:14" x14ac:dyDescent="0.25">
      <c r="A4" s="8" t="s">
        <v>19</v>
      </c>
      <c r="B4" s="31" t="s">
        <v>35</v>
      </c>
      <c r="C4" s="9"/>
      <c r="D4" s="5"/>
      <c r="E4" s="5"/>
      <c r="F4" s="10"/>
      <c r="G4" s="5"/>
      <c r="H4" s="5"/>
      <c r="I4" s="5"/>
      <c r="J4" s="5"/>
      <c r="K4" s="5"/>
      <c r="L4" s="5"/>
      <c r="M4" s="5"/>
      <c r="N4" s="5"/>
    </row>
    <row r="5" spans="1:14" x14ac:dyDescent="0.25">
      <c r="A5" s="8" t="s">
        <v>20</v>
      </c>
      <c r="B5" s="32">
        <v>1</v>
      </c>
      <c r="C5" s="11"/>
      <c r="D5" s="5"/>
      <c r="E5" s="5"/>
      <c r="F5" s="10"/>
      <c r="G5" s="5"/>
      <c r="H5" s="5"/>
      <c r="I5" s="5"/>
      <c r="J5" s="5"/>
      <c r="K5" s="5"/>
      <c r="L5" s="5"/>
      <c r="M5" s="5"/>
      <c r="N5" s="5"/>
    </row>
    <row r="6" spans="1:14" x14ac:dyDescent="0.25">
      <c r="A6" s="8" t="s">
        <v>38</v>
      </c>
      <c r="B6" s="32" t="s">
        <v>40</v>
      </c>
      <c r="C6" s="11"/>
      <c r="D6" s="5"/>
      <c r="E6" s="5"/>
      <c r="F6" s="10"/>
      <c r="G6" s="5"/>
      <c r="H6" s="5"/>
      <c r="I6" s="5"/>
      <c r="J6" s="5"/>
      <c r="K6" s="5"/>
      <c r="L6" s="5"/>
      <c r="M6" s="5"/>
      <c r="N6" s="5"/>
    </row>
    <row r="7" spans="1:14" x14ac:dyDescent="0.25">
      <c r="A7" s="8" t="s">
        <v>39</v>
      </c>
      <c r="B7" s="32" t="s">
        <v>40</v>
      </c>
      <c r="C7" s="11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12" t="s">
        <v>44</v>
      </c>
      <c r="B8" s="33">
        <v>0</v>
      </c>
      <c r="C8" s="13">
        <f>B8*0.2</f>
        <v>0</v>
      </c>
      <c r="D8" s="14" t="s">
        <v>47</v>
      </c>
      <c r="E8" s="10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12" t="s">
        <v>17</v>
      </c>
      <c r="B9" s="33">
        <v>0</v>
      </c>
      <c r="C9" s="11"/>
      <c r="D9" s="14"/>
      <c r="E9" s="10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12" t="s">
        <v>42</v>
      </c>
      <c r="B10" s="33">
        <v>0</v>
      </c>
      <c r="C10" s="11"/>
      <c r="D10" s="14"/>
      <c r="E10" s="10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12" t="s">
        <v>43</v>
      </c>
      <c r="B11" s="34">
        <f>B8+B9-C8-B10</f>
        <v>0</v>
      </c>
      <c r="C11" s="11"/>
      <c r="D11" s="14"/>
      <c r="E11" s="10"/>
      <c r="F11" s="5"/>
      <c r="G11" s="5"/>
      <c r="H11" s="5"/>
      <c r="I11" s="5"/>
      <c r="J11" s="5"/>
      <c r="K11" s="5"/>
      <c r="L11" s="5"/>
      <c r="M11" s="5"/>
      <c r="N11" s="5"/>
    </row>
    <row r="12" spans="1:14" ht="15.75" thickBot="1" x14ac:dyDescent="0.3">
      <c r="A12" s="15"/>
      <c r="B12" s="5"/>
      <c r="C12" s="5"/>
      <c r="D12" s="14"/>
      <c r="E12" s="10"/>
      <c r="F12" s="5"/>
      <c r="G12" s="5"/>
      <c r="H12" s="5"/>
      <c r="I12" s="5"/>
      <c r="J12" s="5"/>
      <c r="K12" s="5"/>
      <c r="L12" s="5"/>
      <c r="M12" s="5"/>
      <c r="N12" s="5"/>
    </row>
    <row r="13" spans="1:14" ht="15.75" thickTop="1" x14ac:dyDescent="0.25">
      <c r="A13" s="16" t="s">
        <v>7</v>
      </c>
      <c r="B13" s="17" t="s">
        <v>8</v>
      </c>
      <c r="C13" s="1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3" t="s">
        <v>0</v>
      </c>
      <c r="B14" s="46">
        <f>B11</f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5">
      <c r="A15" s="3" t="s">
        <v>1</v>
      </c>
      <c r="B15" s="47">
        <f>IF(B5=A47,B47,IF(B5=A48,B48,IF(B5=A49,B49,IF(B5=A50,B50,IF(B5=A51,B51,IF(B5=A52,B52,IF(B5=A53,B53,IF(B5=A54,B54,IF(B5=A55,B55,IF(B5=A56,B56,IF(B5=A57,B57,IF(B5=A58,B58,IF(B5=A59,B59,IF(B5=A60,B60,""))))))))))))))</f>
        <v>1305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3"/>
      <c r="B16" s="45">
        <f>B14/B15</f>
        <v>0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5">
      <c r="A17" s="3" t="s">
        <v>4</v>
      </c>
      <c r="B17" s="48">
        <f>IF(B16&gt;1.5,300,B16*100)</f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3" t="s">
        <v>50</v>
      </c>
      <c r="B18" s="26">
        <v>250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5.75" thickBot="1" x14ac:dyDescent="0.3">
      <c r="A19" s="35" t="s">
        <v>9</v>
      </c>
      <c r="B19" s="36">
        <f>B18-B17</f>
        <v>250</v>
      </c>
      <c r="C19" s="1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6.5" thickTop="1" thickBot="1" x14ac:dyDescent="0.3">
      <c r="A20" s="1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idden="1" x14ac:dyDescent="0.25">
      <c r="A21" s="15"/>
      <c r="B21" s="5"/>
      <c r="C21" s="18"/>
      <c r="D21" s="5" t="s">
        <v>21</v>
      </c>
      <c r="E21" s="5" t="s">
        <v>22</v>
      </c>
      <c r="F21" s="5" t="s">
        <v>32</v>
      </c>
      <c r="G21" s="5"/>
      <c r="H21" s="5"/>
      <c r="I21" s="5"/>
      <c r="J21" s="5"/>
      <c r="K21" s="5"/>
      <c r="L21" s="5"/>
      <c r="M21" s="5"/>
      <c r="N21" s="5"/>
    </row>
    <row r="22" spans="1:14" hidden="1" x14ac:dyDescent="0.25">
      <c r="A22" s="15"/>
      <c r="B22" s="5"/>
      <c r="C22" s="5"/>
      <c r="D22" s="5" t="s">
        <v>34</v>
      </c>
      <c r="E22" s="5">
        <v>211</v>
      </c>
      <c r="F22" s="5">
        <v>161</v>
      </c>
      <c r="G22" s="5"/>
      <c r="H22" s="5"/>
      <c r="I22" s="5"/>
      <c r="J22" s="5"/>
      <c r="K22" s="5"/>
      <c r="L22" s="5"/>
      <c r="M22" s="5"/>
      <c r="N22" s="5"/>
    </row>
    <row r="23" spans="1:14" hidden="1" x14ac:dyDescent="0.25">
      <c r="A23" s="15"/>
      <c r="B23" s="5"/>
      <c r="C23" s="4"/>
      <c r="D23" s="5" t="s">
        <v>23</v>
      </c>
      <c r="E23" s="5">
        <v>541</v>
      </c>
      <c r="F23" s="5">
        <v>408</v>
      </c>
      <c r="G23" s="5"/>
      <c r="H23" s="5"/>
      <c r="I23" s="5"/>
      <c r="J23" s="5"/>
      <c r="K23" s="5"/>
      <c r="L23" s="5"/>
      <c r="M23" s="5"/>
      <c r="N23" s="5"/>
    </row>
    <row r="24" spans="1:14" hidden="1" x14ac:dyDescent="0.25">
      <c r="A24" s="15"/>
      <c r="B24" s="5"/>
      <c r="C24" s="5"/>
      <c r="D24" s="5" t="s">
        <v>24</v>
      </c>
      <c r="E24" s="5">
        <v>468</v>
      </c>
      <c r="F24" s="5">
        <v>354</v>
      </c>
      <c r="G24" s="5"/>
      <c r="H24" s="5"/>
      <c r="I24" s="5"/>
      <c r="J24" s="5"/>
      <c r="K24" s="5"/>
      <c r="L24" s="5"/>
      <c r="M24" s="5"/>
      <c r="N24" s="5"/>
    </row>
    <row r="25" spans="1:14" hidden="1" x14ac:dyDescent="0.25">
      <c r="A25" s="15"/>
      <c r="B25" s="5"/>
      <c r="C25" s="5"/>
      <c r="D25" s="5" t="s">
        <v>25</v>
      </c>
      <c r="E25" s="5">
        <v>287</v>
      </c>
      <c r="F25" s="5">
        <v>218</v>
      </c>
      <c r="G25" s="5"/>
      <c r="H25" s="5"/>
      <c r="I25" s="5"/>
      <c r="J25" s="5"/>
      <c r="K25" s="5"/>
      <c r="L25" s="5"/>
      <c r="M25" s="5"/>
      <c r="N25" s="5"/>
    </row>
    <row r="26" spans="1:14" hidden="1" x14ac:dyDescent="0.25">
      <c r="A26" s="15"/>
      <c r="B26" s="5"/>
      <c r="C26" s="12"/>
      <c r="D26" s="5" t="s">
        <v>26</v>
      </c>
      <c r="E26" s="5">
        <v>92</v>
      </c>
      <c r="F26" s="5">
        <v>71</v>
      </c>
      <c r="G26" s="5"/>
      <c r="H26" s="5"/>
      <c r="I26" s="5"/>
      <c r="J26" s="5"/>
      <c r="K26" s="5"/>
      <c r="L26" s="5"/>
      <c r="M26" s="5"/>
      <c r="N26" s="5"/>
    </row>
    <row r="27" spans="1:14" ht="15.75" hidden="1" thickBot="1" x14ac:dyDescent="0.3">
      <c r="A27" s="15"/>
      <c r="B27" s="5"/>
      <c r="C27" s="5"/>
      <c r="D27" s="5" t="s">
        <v>27</v>
      </c>
      <c r="E27" s="5">
        <v>343</v>
      </c>
      <c r="F27" s="5">
        <v>260</v>
      </c>
      <c r="G27" s="5"/>
      <c r="H27" s="5"/>
      <c r="I27" s="5"/>
      <c r="J27" s="5"/>
      <c r="K27" s="5"/>
      <c r="L27" s="5"/>
      <c r="M27" s="5"/>
      <c r="N27" s="5"/>
    </row>
    <row r="28" spans="1:14" ht="15.75" thickTop="1" x14ac:dyDescent="0.25">
      <c r="A28" s="16" t="s">
        <v>10</v>
      </c>
      <c r="B28" s="17" t="s">
        <v>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25">
      <c r="A29" s="3" t="s">
        <v>5</v>
      </c>
      <c r="B29" s="47">
        <f>IF(AND(B3="GAS",B4="HOUSE"),E22,IF(AND(B3="PROPANE",B4="HOUSE"),E23,IF(AND(B3="OIL",B4="HOUSE"),E24,IF(AND(B3="ELECTRICITY",B4="HOUSE"),E25,IF(AND(B3="COAL/STEAM",B4="HOUSE"),E26,IF(AND(B3="WOOD",B4="HOUSE"),E27,IF(AND(B3="GAS",B4="DUPLEX"),E22,IF(AND(B3="PROPANE",B4="DUPLEX"),E23,IF(AND(B3="OIL",B4="DUPLEX"),E24,IF(AND(B3="ELECTRICITY",B4="DUPLEX"),E25,IF(AND(B3="COAL/STEAM",B4="DUPLEX"),E26,IF(AND(B3="WOOD",B4="DUPLEX"),E27,IF(AND(B3="GAS",B4="BASEMENT APARTMENT"),E22,IF(AND(B3="PROPANE",B4="BASEMENT APARTMENT"),E23,IF(AND(B3="OIL",B4="BASEMENT APARTMENT"),E24,IF(AND(B3="ELECTRICITY",B4="BASEMENT APARTMENT"),E25,IF(AND(B3="COAL/STEAM",B4="BASEMENT APARTMENT"),E26,IF(AND(B3="WOOD",B4="BASEMENT APARTMENT"),E27,IF(AND(B3="GAS",B4="MOBILE HOME"),E22,IF(AND(B3="PROPANE",B4="MOBILE HOME"),E23,IF(AND(B3="OIL",B4="MOBILE HOME"),E24,IF(AND(B3="ELECTRICITY",B4="MOBILE HOME"),E25,IF(AND(B3="COAL/STEAM",B4="MOBILE HOME"),E26,IF(AND(B3="WOOD",B4="MOBILE HOME"),E27,IF(AND(B3="GAS",B4="CONDO"),F22,IF(AND(B3="PROPANE",B4="CONDO"),F23,IF(AND(B3="OIL",B4="CONDO"),F24,IF(AND(B3="ELECTRICITY",B4="CONDO"),F25,IF(AND(B3="COAL/STEAM",B4="CONDO"),F26,IF(AND(B3="WOOD",B4="CONDO"),F27,IF(AND(B3="GAS",B4="SM TRAILER"),F22,IF(AND(B3="PROPANE",B4="SM TRAILER"),F23,IF(AND(B3="OIL",B4="SM TRAILER"),F24,IF(AND(B3="ELECTRICITY",B4="SM TRAILER"),F25,IF(AND(B3="COAL/STEAM",B4="SM TRAILER"),F26,IF(AND(B3="WOOD",B4="SM TRAILER"),F27,IF(AND(B3="GAS",B4="APARTMENT"),F22,IF(AND(B3="PROPANE",B4="APARTMENT"),F23,IF(AND(B3="OIL",B4="APARTMENT"),F24,IF(AND(B3="ELECTRICITY",B4="APARTMENT"),F25,IF(AND(B3="COAL/STEAM",B4="APARTMENT"),F26,IF(AND(B3="WOOD",B4="APARTMENT"),F27,IF(AND(B3="GAS",B4="TOWNHOUSE"),F22,IF(AND(B3="PROPANE",B4="TOWNHOUSE"),F23,IF(AND(B3="OIL",B4="TOWNHOUSE"),F24,IF(AND(B3="ELECTRICITY",B4="TOWNHOUSE"),F25,IF(AND(B3="COAL/STEAM",B4="TOWNHOUSE"),F26,IF(AND(B3="WOOD",B4="TOWNHOUSE"),F27))))))))))))))))))))))))))))))))))))))))))))))))</f>
        <v>541</v>
      </c>
      <c r="C29" s="1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x14ac:dyDescent="0.25">
      <c r="A30" s="3" t="s">
        <v>28</v>
      </c>
      <c r="B30" s="45">
        <f>IF(B14=0,250,B29/B14)</f>
        <v>250</v>
      </c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25">
      <c r="A31" s="3" t="s">
        <v>2</v>
      </c>
      <c r="B31" s="48">
        <f>ROUND(B30,2)*100</f>
        <v>25000</v>
      </c>
      <c r="C31" s="19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25">
      <c r="A32" s="3" t="s">
        <v>3</v>
      </c>
      <c r="B32" s="26">
        <f>MIN(250,(B31*10))</f>
        <v>250</v>
      </c>
      <c r="C32" s="19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5.75" thickBot="1" x14ac:dyDescent="0.3">
      <c r="A33" s="35" t="s">
        <v>11</v>
      </c>
      <c r="B33" s="36">
        <f>IF(B19=0,0,B32)</f>
        <v>250</v>
      </c>
      <c r="C33" s="19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16.5" thickTop="1" thickBot="1" x14ac:dyDescent="0.3">
      <c r="A34" s="5"/>
      <c r="B34" s="5"/>
      <c r="C34" s="1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5.75" thickTop="1" x14ac:dyDescent="0.25">
      <c r="A35" s="20" t="s">
        <v>12</v>
      </c>
      <c r="B35" s="17" t="s">
        <v>8</v>
      </c>
      <c r="C35" s="19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5.75" thickBot="1" x14ac:dyDescent="0.3">
      <c r="A36" s="37" t="s">
        <v>13</v>
      </c>
      <c r="B36" s="38">
        <f>IF(AND(B6="YES",B19&gt;0),150,0)</f>
        <v>150</v>
      </c>
      <c r="C36" s="19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6.5" thickTop="1" thickBot="1" x14ac:dyDescent="0.3">
      <c r="A37" s="19"/>
      <c r="B37" s="19"/>
      <c r="C37" s="12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ht="15.75" thickTop="1" x14ac:dyDescent="0.25">
      <c r="A38" s="21" t="s">
        <v>15</v>
      </c>
      <c r="B38" s="17" t="s">
        <v>8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5.75" thickBot="1" x14ac:dyDescent="0.3">
      <c r="A39" s="37" t="s">
        <v>14</v>
      </c>
      <c r="B39" s="39">
        <f>IF(AND(B7="YES",B19&gt;0),150,0)</f>
        <v>150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ht="16.5" thickTop="1" x14ac:dyDescent="0.25">
      <c r="A40" s="19"/>
      <c r="B40" s="19"/>
      <c r="C40" s="2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24.75" x14ac:dyDescent="0.25">
      <c r="A41" s="23" t="s">
        <v>45</v>
      </c>
      <c r="B41" s="40">
        <f>B19+B33+B36+B39</f>
        <v>800</v>
      </c>
      <c r="C41" s="51" t="s">
        <v>52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ht="15.4" customHeight="1" x14ac:dyDescent="0.25">
      <c r="A42" s="15"/>
      <c r="B42" s="5"/>
      <c r="C42" s="2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5.75" x14ac:dyDescent="0.25">
      <c r="A43" s="15"/>
      <c r="B43" s="5"/>
      <c r="C43" s="2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5.75" x14ac:dyDescent="0.25">
      <c r="A44" s="15"/>
      <c r="B44" s="5"/>
      <c r="C44" s="2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5.75" x14ac:dyDescent="0.25">
      <c r="A45" s="25" t="s">
        <v>49</v>
      </c>
      <c r="B45" s="26"/>
      <c r="C45" s="2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ht="15.75" x14ac:dyDescent="0.25">
      <c r="A46" s="41" t="s">
        <v>6</v>
      </c>
      <c r="B46" s="43" t="s">
        <v>1</v>
      </c>
      <c r="C46" s="2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5.75" x14ac:dyDescent="0.25">
      <c r="A47" s="42">
        <v>1</v>
      </c>
      <c r="B47" s="44">
        <v>1305</v>
      </c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ht="15.75" x14ac:dyDescent="0.25">
      <c r="A48" s="42">
        <v>2</v>
      </c>
      <c r="B48" s="44">
        <v>1763</v>
      </c>
      <c r="C48" s="28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5.75" x14ac:dyDescent="0.25">
      <c r="A49" s="42">
        <v>3</v>
      </c>
      <c r="B49" s="44">
        <v>2221</v>
      </c>
      <c r="C49" s="2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5.75" x14ac:dyDescent="0.25">
      <c r="A50" s="42">
        <v>4</v>
      </c>
      <c r="B50" s="44">
        <v>2680</v>
      </c>
      <c r="C50" s="2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5.75" x14ac:dyDescent="0.25">
      <c r="A51" s="42">
        <v>5</v>
      </c>
      <c r="B51" s="44">
        <v>3138</v>
      </c>
      <c r="C51" s="28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5.75" x14ac:dyDescent="0.25">
      <c r="A52" s="42">
        <v>6</v>
      </c>
      <c r="B52" s="44">
        <v>3596</v>
      </c>
      <c r="C52" s="2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5.75" x14ac:dyDescent="0.25">
      <c r="A53" s="42">
        <v>7</v>
      </c>
      <c r="B53" s="44">
        <v>4055</v>
      </c>
      <c r="C53" s="2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x14ac:dyDescent="0.25">
      <c r="A54" s="42">
        <v>8</v>
      </c>
      <c r="B54" s="44">
        <v>4512.5</v>
      </c>
      <c r="C54" s="29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x14ac:dyDescent="0.25">
      <c r="A55" s="42">
        <v>9</v>
      </c>
      <c r="B55" s="44">
        <v>4970.833333333333</v>
      </c>
      <c r="C55" s="29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x14ac:dyDescent="0.25">
      <c r="A56" s="42">
        <v>10</v>
      </c>
      <c r="B56" s="44">
        <v>5430</v>
      </c>
      <c r="C56" s="29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x14ac:dyDescent="0.25">
      <c r="A57" s="42">
        <v>11</v>
      </c>
      <c r="B57" s="44">
        <v>5888</v>
      </c>
      <c r="C57" s="29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x14ac:dyDescent="0.25">
      <c r="A58" s="42">
        <v>12</v>
      </c>
      <c r="B58" s="44">
        <v>6346</v>
      </c>
      <c r="C58" s="29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x14ac:dyDescent="0.25">
      <c r="A59" s="42">
        <v>13</v>
      </c>
      <c r="B59" s="44">
        <v>6805</v>
      </c>
      <c r="C59" s="29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x14ac:dyDescent="0.25">
      <c r="A60" s="42">
        <v>14</v>
      </c>
      <c r="B60" s="44">
        <v>7263</v>
      </c>
      <c r="C60" s="29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x14ac:dyDescent="0.25">
      <c r="A61" s="15"/>
      <c r="B61" s="11"/>
      <c r="C61" s="1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x14ac:dyDescent="0.25">
      <c r="A62" s="15"/>
      <c r="B62" s="11"/>
      <c r="C62" s="11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x14ac:dyDescent="0.25">
      <c r="A63" s="15"/>
      <c r="B63" s="11"/>
      <c r="C63" s="11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x14ac:dyDescent="0.25">
      <c r="A64" s="15"/>
      <c r="B64" s="11"/>
      <c r="C64" s="11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x14ac:dyDescent="0.25">
      <c r="A65" s="15"/>
      <c r="B65" s="11"/>
      <c r="C65" s="11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x14ac:dyDescent="0.25">
      <c r="A66" s="15"/>
      <c r="B66" s="11"/>
      <c r="C66" s="1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x14ac:dyDescent="0.25">
      <c r="A67" s="15"/>
      <c r="B67" s="11"/>
      <c r="C67" s="1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x14ac:dyDescent="0.25">
      <c r="A68" s="15"/>
      <c r="B68" s="11"/>
      <c r="C68" s="1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x14ac:dyDescent="0.25">
      <c r="A69" s="15"/>
      <c r="B69" s="11"/>
      <c r="C69" s="1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5">
      <c r="A70" s="15"/>
      <c r="B70" s="11"/>
      <c r="C70" s="1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x14ac:dyDescent="0.25">
      <c r="A71" s="1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x14ac:dyDescent="0.25">
      <c r="A72" s="1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x14ac:dyDescent="0.25">
      <c r="A73" s="1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x14ac:dyDescent="0.25">
      <c r="A74" s="1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x14ac:dyDescent="0.25">
      <c r="A75" s="1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x14ac:dyDescent="0.25">
      <c r="A76" s="1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x14ac:dyDescent="0.25">
      <c r="A77" s="1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x14ac:dyDescent="0.25">
      <c r="A78" s="1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x14ac:dyDescent="0.25">
      <c r="A79" s="1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x14ac:dyDescent="0.25">
      <c r="A80" s="1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x14ac:dyDescent="0.25">
      <c r="A81" s="1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5">
      <c r="A82" s="1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5">
      <c r="A83" s="1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5">
      <c r="A84" s="1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5">
      <c r="A85" s="1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5">
      <c r="A86" s="1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5">
      <c r="A87" s="1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5">
      <c r="A88" s="1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5">
      <c r="A89" s="1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5">
      <c r="A90" s="1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5">
      <c r="A91" s="1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5">
      <c r="A92" s="1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5">
      <c r="A93" s="1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5">
      <c r="A94" s="1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5">
      <c r="A95" s="1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5">
      <c r="A96" s="1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5">
      <c r="A97" s="1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5">
      <c r="A98" s="1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</sheetData>
  <mergeCells count="1">
    <mergeCell ref="A2:B2"/>
  </mergeCells>
  <printOptions gridLines="1"/>
  <pageMargins left="0.3" right="0.5" top="0.75" bottom="0.75" header="0.3" footer="0.3"/>
  <pageSetup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79F7B20-60C7-4944-94D4-EC8AE8CEA060}">
          <x14:formula1>
            <xm:f>Sheet2!$A$2:$A$8</xm:f>
          </x14:formula1>
          <xm:sqref>B3</xm:sqref>
        </x14:dataValidation>
        <x14:dataValidation type="list" allowBlank="1" showInputMessage="1" showErrorMessage="1" xr:uid="{587F60EE-3E4E-4075-A35B-260247CD7752}">
          <x14:formula1>
            <xm:f>Sheet2!$A$10:$A$18</xm:f>
          </x14:formula1>
          <xm:sqref>B4</xm:sqref>
        </x14:dataValidation>
        <x14:dataValidation type="list" allowBlank="1" showInputMessage="1" showErrorMessage="1" xr:uid="{EE8334B6-665F-401B-88F9-3DE12C8F2E92}">
          <x14:formula1>
            <xm:f>Sheet2!$A$21:$A$22</xm:f>
          </x14:formula1>
          <xm:sqref>B6:B7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C2EB-F9D1-48CA-A249-C2E05FB3895A}">
  <dimension ref="A3:D22"/>
  <sheetViews>
    <sheetView workbookViewId="0">
      <selection activeCell="F24" sqref="F24"/>
    </sheetView>
  </sheetViews>
  <sheetFormatPr defaultRowHeight="15" x14ac:dyDescent="0.25"/>
  <cols>
    <col min="1" max="1" width="21.28515625" customWidth="1"/>
  </cols>
  <sheetData>
    <row r="3" spans="1:4" x14ac:dyDescent="0.25">
      <c r="A3" t="s">
        <v>34</v>
      </c>
      <c r="C3" s="2"/>
      <c r="D3" s="2"/>
    </row>
    <row r="4" spans="1:4" x14ac:dyDescent="0.25">
      <c r="A4" t="s">
        <v>23</v>
      </c>
    </row>
    <row r="5" spans="1:4" x14ac:dyDescent="0.25">
      <c r="A5" t="s">
        <v>24</v>
      </c>
    </row>
    <row r="6" spans="1:4" x14ac:dyDescent="0.25">
      <c r="A6" t="s">
        <v>25</v>
      </c>
      <c r="D6" s="2"/>
    </row>
    <row r="7" spans="1:4" x14ac:dyDescent="0.25">
      <c r="A7" t="s">
        <v>26</v>
      </c>
    </row>
    <row r="8" spans="1:4" x14ac:dyDescent="0.25">
      <c r="A8" t="s">
        <v>27</v>
      </c>
    </row>
    <row r="11" spans="1:4" x14ac:dyDescent="0.25">
      <c r="A11" t="s">
        <v>35</v>
      </c>
    </row>
    <row r="12" spans="1:4" x14ac:dyDescent="0.25">
      <c r="A12" t="s">
        <v>29</v>
      </c>
    </row>
    <row r="13" spans="1:4" x14ac:dyDescent="0.25">
      <c r="A13" t="s">
        <v>30</v>
      </c>
    </row>
    <row r="14" spans="1:4" x14ac:dyDescent="0.25">
      <c r="A14" t="s">
        <v>31</v>
      </c>
    </row>
    <row r="15" spans="1:4" x14ac:dyDescent="0.25">
      <c r="A15" t="s">
        <v>32</v>
      </c>
    </row>
    <row r="16" spans="1:4" x14ac:dyDescent="0.25">
      <c r="A16" t="s">
        <v>33</v>
      </c>
    </row>
    <row r="17" spans="1:1" x14ac:dyDescent="0.25">
      <c r="A17" t="s">
        <v>36</v>
      </c>
    </row>
    <row r="18" spans="1:1" x14ac:dyDescent="0.25">
      <c r="A18" t="s">
        <v>37</v>
      </c>
    </row>
    <row r="21" spans="1:1" x14ac:dyDescent="0.25">
      <c r="A21" t="s">
        <v>40</v>
      </c>
    </row>
    <row r="22" spans="1:1" x14ac:dyDescent="0.25">
      <c r="A22" t="s">
        <v>41</v>
      </c>
    </row>
  </sheetData>
  <sheetProtection algorithmName="SHA-512" hashValue="7VQMy10kBH86NyR7FiZgydn3sADK8Hf3+6jILtR+6rwrH5vIAf9TdvWCLWUQTd8dYyoMm9jLHa5/wOqn+0x1mA==" saltValue="TyWC9n0RTD+cjsU3y211y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BENEFIT</vt:lpstr>
      <vt:lpstr>Sheet2</vt:lpstr>
      <vt:lpstr>BENEFIT!Print_Area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Kolthoff</dc:creator>
  <cp:lastModifiedBy>Sheri Kerr</cp:lastModifiedBy>
  <cp:lastPrinted>2019-09-23T22:13:46Z</cp:lastPrinted>
  <dcterms:created xsi:type="dcterms:W3CDTF">2018-10-16T19:12:10Z</dcterms:created>
  <dcterms:modified xsi:type="dcterms:W3CDTF">2025-06-17T21:15:12Z</dcterms:modified>
</cp:coreProperties>
</file>